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72E1343-5A6F-4811-BF77-BF1DFFB6B5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_Hlk145329744" localSheetId="0">Лист1!$A$12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7" i="1" l="1"/>
  <c r="AG39" i="1"/>
  <c r="AH39" i="1"/>
  <c r="AH27" i="1"/>
  <c r="AI10" i="1" l="1"/>
  <c r="AI9" i="1"/>
  <c r="AF39" i="1" l="1"/>
  <c r="AF27" i="1"/>
  <c r="AI34" i="1" l="1"/>
  <c r="AE39" i="1"/>
  <c r="AE27" i="1"/>
  <c r="AD39" i="1" l="1"/>
  <c r="AD27" i="1"/>
  <c r="AC39" i="1" l="1"/>
  <c r="AB39" i="1"/>
  <c r="AA39" i="1"/>
  <c r="AI33" i="1"/>
  <c r="AC27" i="1" l="1"/>
  <c r="AB27" i="1"/>
  <c r="AI11" i="1" l="1"/>
  <c r="AI35" i="1" l="1"/>
  <c r="Z27" i="1" l="1"/>
  <c r="AI14" i="1"/>
  <c r="AI13" i="1"/>
  <c r="AI36" i="1"/>
  <c r="AA27" i="1"/>
  <c r="AM38" i="1"/>
  <c r="AI12" i="1"/>
  <c r="Z39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AI15" i="1"/>
  <c r="Y39" i="1"/>
  <c r="AI16" i="1"/>
  <c r="AI17" i="1"/>
  <c r="X39" i="1"/>
  <c r="W39" i="1" l="1"/>
  <c r="V39" i="1"/>
  <c r="U39" i="1" l="1"/>
  <c r="T39" i="1"/>
  <c r="S39" i="1" l="1"/>
  <c r="AI18" i="1" l="1"/>
  <c r="C27" i="1"/>
  <c r="C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I38" i="1"/>
  <c r="AI37" i="1"/>
  <c r="AI32" i="1"/>
  <c r="AI31" i="1"/>
  <c r="AI30" i="1"/>
  <c r="AI29" i="1"/>
  <c r="AI28" i="1"/>
  <c r="AI5" i="1"/>
  <c r="AI20" i="1"/>
  <c r="AI19" i="1"/>
  <c r="AI21" i="1"/>
  <c r="AI39" i="1" l="1"/>
  <c r="AI23" i="1"/>
  <c r="AI22" i="1"/>
  <c r="AI26" i="1" l="1"/>
  <c r="AI25" i="1"/>
  <c r="AI24" i="1"/>
  <c r="AI8" i="1"/>
  <c r="AI7" i="1"/>
  <c r="AI6" i="1"/>
  <c r="I27" i="1"/>
  <c r="AI27" i="1" l="1"/>
  <c r="H27" i="1"/>
  <c r="G27" i="1"/>
  <c r="F27" i="1" l="1"/>
  <c r="E27" i="1"/>
  <c r="D27" i="1"/>
</calcChain>
</file>

<file path=xl/sharedStrings.xml><?xml version="1.0" encoding="utf-8"?>
<sst xmlns="http://schemas.openxmlformats.org/spreadsheetml/2006/main" count="67" uniqueCount="61">
  <si>
    <t>Адреса МКД</t>
  </si>
  <si>
    <t>резерв</t>
  </si>
  <si>
    <t>аренда 1</t>
  </si>
  <si>
    <t>аренда 2</t>
  </si>
  <si>
    <t>аренда 3</t>
  </si>
  <si>
    <t>Площадь жилых</t>
  </si>
  <si>
    <t>итого нарастающим итогом с начала года</t>
  </si>
  <si>
    <t>Размер резерва (руб/кв.м.), аренды (руб.)</t>
  </si>
  <si>
    <t>Итого по дому</t>
  </si>
  <si>
    <t>Средства резервного фонда, аренды 2020г.</t>
  </si>
  <si>
    <t>Л-59</t>
  </si>
  <si>
    <t>Снятие средств (ремонт кровли 7п. Машинка + карнизы арка)</t>
  </si>
  <si>
    <t>Снятие средств (ремонт асфальта перед 5п)</t>
  </si>
  <si>
    <t>Договор 10/21 от 06.09.2021</t>
  </si>
  <si>
    <t>Договор 9/21 от 06.09.2021 + доп.соглш.</t>
  </si>
  <si>
    <t>Снятие средств (материалы сантехнические на ремонт канализации в подвале 2п.)</t>
  </si>
  <si>
    <t>Снятие средств (приобретение и установка повыситильного насоса на систему ГВС)</t>
  </si>
  <si>
    <t>Снятие средств (почтовые ящики Доплата. (7760 ящики + 12720 шильдики)</t>
  </si>
  <si>
    <t>Счет № 365 от 23.11.2021</t>
  </si>
  <si>
    <t>Договор 18-21 от 01.12.2021 Максима</t>
  </si>
  <si>
    <t>Снятие средств (приобретение и установка  люков выхода на кровлю 3-7  п.)</t>
  </si>
  <si>
    <t>Доп.соглашение от 01.02.2022 Орион-телеком</t>
  </si>
  <si>
    <t>Договор №</t>
  </si>
  <si>
    <t>Снятие средств (ремонт отмостки и цоколя)</t>
  </si>
  <si>
    <t>Снятие средств (замена стояка ХВ кв. 22, 25, 28, 31, 34)</t>
  </si>
  <si>
    <t>Оплата за материалы по товарному чеку от 07.07.2022</t>
  </si>
  <si>
    <t>Снятие средств (ремонт швов - )</t>
  </si>
  <si>
    <t xml:space="preserve">Договор 7/22 от 30.05.2022 (швы  70 п.м.) </t>
  </si>
  <si>
    <t>ВО-57</t>
  </si>
  <si>
    <r>
      <t>Договор № 9/22 от 30.05.</t>
    </r>
    <r>
      <rPr>
        <sz val="11"/>
        <color rgb="FFFF0000"/>
        <rFont val="Calibri"/>
        <family val="2"/>
        <charset val="204"/>
        <scheme val="minor"/>
      </rPr>
      <t>2022</t>
    </r>
  </si>
  <si>
    <r>
      <t>Договор 7/22 от 30.05.</t>
    </r>
    <r>
      <rPr>
        <sz val="11"/>
        <color rgb="FFFF0000"/>
        <rFont val="Calibri"/>
        <family val="2"/>
        <charset val="204"/>
        <scheme val="minor"/>
      </rPr>
      <t>2022</t>
    </r>
    <r>
      <rPr>
        <sz val="11"/>
        <color theme="1"/>
        <rFont val="Calibri"/>
        <family val="2"/>
        <charset val="204"/>
        <scheme val="minor"/>
      </rPr>
      <t xml:space="preserve"> (швы 109 п.м.) </t>
    </r>
  </si>
  <si>
    <t>Снятие средств (швы - 109 п.м.)</t>
  </si>
  <si>
    <t>Снятие средств (ремонт кровли -4п и вентиляционные шахты 200м.кв)</t>
  </si>
  <si>
    <r>
      <t>Договор 10/22 от 15.09.</t>
    </r>
    <r>
      <rPr>
        <sz val="11"/>
        <color rgb="FFFF0000"/>
        <rFont val="Calibri"/>
        <family val="2"/>
        <charset val="204"/>
        <scheme val="minor"/>
      </rPr>
      <t>2022</t>
    </r>
  </si>
  <si>
    <r>
      <t>Счет №2006  от 13.01.</t>
    </r>
    <r>
      <rPr>
        <sz val="11"/>
        <color rgb="FFFF0000"/>
        <rFont val="Calibri"/>
        <family val="2"/>
        <charset val="204"/>
        <scheme val="minor"/>
      </rPr>
      <t>2022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</si>
  <si>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Счет №175 от 08.08.</t>
    </r>
    <r>
      <rPr>
        <sz val="11"/>
        <color rgb="FFFF0000"/>
        <rFont val="Calibri"/>
        <family val="2"/>
        <charset val="204"/>
        <scheme val="minor"/>
      </rPr>
      <t>2022</t>
    </r>
  </si>
  <si>
    <t>Снятие средств (изготовление газонных ограждений -25 шт. по 2 м.)</t>
  </si>
  <si>
    <r>
      <t>Счет 108 от 19.04.</t>
    </r>
    <r>
      <rPr>
        <sz val="11"/>
        <color rgb="FFFF0000"/>
        <rFont val="Calibri"/>
        <family val="2"/>
        <charset val="204"/>
        <scheme val="minor"/>
      </rPr>
      <t>2023</t>
    </r>
  </si>
  <si>
    <t>Снятие средств (ремонт полов 1,2 подъездов с 1 по 9 этажи)</t>
  </si>
  <si>
    <r>
      <t>Договор 09/23 от 24.04.</t>
    </r>
    <r>
      <rPr>
        <sz val="11"/>
        <color rgb="FFFF0000"/>
        <rFont val="Calibri"/>
        <family val="2"/>
        <charset val="204"/>
        <scheme val="minor"/>
      </rPr>
      <t>2023</t>
    </r>
  </si>
  <si>
    <t>Снятие средств (изгтовление ограждений для тротуаров -11 шт по 2м)</t>
  </si>
  <si>
    <t>счет №154 от 23.05.2023</t>
  </si>
  <si>
    <r>
      <t>Договор 15/23 от 22.05.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</si>
  <si>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 Ремонт межпанельных швов -23 п.м.</t>
  </si>
  <si>
    <t>Снятие средств  Ремонт межпанельных швов -65 п.м.</t>
  </si>
  <si>
    <t>Снятие средств (монтаж ограждений для тротуаров -36 шт по 2м)</t>
  </si>
  <si>
    <r>
      <t>Договор 17/23 от 12.06.</t>
    </r>
    <r>
      <rPr>
        <sz val="11"/>
        <color rgb="FFFF0000"/>
        <rFont val="Calibri"/>
        <family val="2"/>
        <charset val="204"/>
        <scheme val="minor"/>
      </rPr>
      <t>2023</t>
    </r>
  </si>
  <si>
    <t>Снятие средств (выполнение работ по асфальт. Площадок рядом сподъездами)</t>
  </si>
  <si>
    <r>
      <t>Договор 20/23 от 15.06.</t>
    </r>
    <r>
      <rPr>
        <sz val="11"/>
        <color rgb="FFFF0000"/>
        <rFont val="Calibri"/>
        <family val="2"/>
        <charset val="204"/>
        <scheme val="minor"/>
      </rPr>
      <t>2023</t>
    </r>
  </si>
  <si>
    <t>Снятие средств  Замена канализационного выпуска и участка БК.</t>
  </si>
  <si>
    <r>
      <t>Договор 18/23 от 01.06.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</si>
  <si>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 приобретение полусфер -8 шт.</t>
  </si>
  <si>
    <t>Счет, товарная накладная  №396 от 06.09.2023</t>
  </si>
  <si>
    <t>Снятие средств  Замена запорной арматуры в узлах ввода на шаровую</t>
  </si>
  <si>
    <t>Счет, товарная накладная  №203 от 17.07.2023</t>
  </si>
  <si>
    <t>Снятие средств  Ремонт цоколя</t>
  </si>
  <si>
    <r>
      <t>Договор 25/23 от 26.07.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</si>
  <si>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 Монтаж пластиковых окон 1, 2, 4, 6, 7, 8 подьезды</t>
  </si>
  <si>
    <r>
      <t>Договор 32/23 от 06.11.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</si>
  <si>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(ремонт полов 7 подъезд  с 1 по 9 этажи)</t>
  </si>
  <si>
    <r>
      <t>Договор 33/23 от 08.12.</t>
    </r>
    <r>
      <rPr>
        <sz val="11"/>
        <color rgb="FFFF0000"/>
        <rFont val="Calibri"/>
        <family val="2"/>
        <charset val="204"/>
        <scheme val="minor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</si>
</sst>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8" xfId="0" applyFill="1" applyBorder="1"/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0" xfId="0" applyFont="1" applyFill="1" applyBorder="1"/>
    <xf numFmtId="0" fontId="0" fillId="0" borderId="11" xfId="0" applyFill="1" applyBorder="1"/>
    <xf numFmtId="0" fontId="8" fillId="0" borderId="14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9"/>
  <sheetViews>
    <sheetView tabSelected="1" topLeftCell="A31" workbookViewId="0">
      <selection activeCell="AI4" sqref="AI4"/>
    </sheetView>
  </sheetViews>
  <sheetFormatPr defaultRowHeight="15" x14ac:dyDescent="0.25"/>
  <cols>
    <col min="1" max="1" width="19.28515625" style="5" customWidth="1"/>
    <col min="2" max="2" width="16.140625" style="5" customWidth="1"/>
    <col min="3" max="3" width="15.85546875" style="5" customWidth="1"/>
    <col min="4" max="7" width="15.140625" style="5" customWidth="1"/>
    <col min="8" max="34" width="15.5703125" style="5" customWidth="1"/>
    <col min="35" max="35" width="20.7109375" style="5" customWidth="1"/>
    <col min="36" max="36" width="9.140625" style="5"/>
    <col min="37" max="37" width="9.85546875" style="5" bestFit="1" customWidth="1"/>
    <col min="38" max="16384" width="9.140625" style="5"/>
  </cols>
  <sheetData>
    <row r="1" spans="1:35" ht="15.75" thickBot="1" x14ac:dyDescent="0.3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8.75" x14ac:dyDescent="0.25">
      <c r="A2" s="42" t="s">
        <v>0</v>
      </c>
      <c r="B2" s="44" t="s">
        <v>5</v>
      </c>
      <c r="C2" s="44" t="s">
        <v>7</v>
      </c>
      <c r="D2" s="50">
        <v>2021</v>
      </c>
      <c r="E2" s="50"/>
      <c r="F2" s="50"/>
      <c r="G2" s="50"/>
      <c r="H2" s="50"/>
      <c r="I2" s="51"/>
      <c r="J2" s="46">
        <v>2022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9">
        <v>2023</v>
      </c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0">
        <v>2024</v>
      </c>
      <c r="AI2" s="47" t="s">
        <v>6</v>
      </c>
    </row>
    <row r="3" spans="1:35" s="8" customFormat="1" ht="78" customHeight="1" thickBot="1" x14ac:dyDescent="0.3">
      <c r="A3" s="43"/>
      <c r="B3" s="45"/>
      <c r="C3" s="45"/>
      <c r="D3" s="7">
        <v>7</v>
      </c>
      <c r="E3" s="7">
        <v>8</v>
      </c>
      <c r="F3" s="7">
        <v>9</v>
      </c>
      <c r="G3" s="7">
        <v>10</v>
      </c>
      <c r="H3" s="7">
        <v>11</v>
      </c>
      <c r="I3" s="7">
        <v>12</v>
      </c>
      <c r="J3" s="7">
        <v>1</v>
      </c>
      <c r="K3" s="7">
        <v>2</v>
      </c>
      <c r="L3" s="7">
        <v>3</v>
      </c>
      <c r="M3" s="7">
        <v>4</v>
      </c>
      <c r="N3" s="7">
        <v>5</v>
      </c>
      <c r="O3" s="7">
        <v>6</v>
      </c>
      <c r="P3" s="7">
        <v>7</v>
      </c>
      <c r="Q3" s="7">
        <v>8</v>
      </c>
      <c r="R3" s="7">
        <v>9</v>
      </c>
      <c r="S3" s="7">
        <v>10</v>
      </c>
      <c r="T3" s="7">
        <v>11</v>
      </c>
      <c r="U3" s="7">
        <v>12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</v>
      </c>
      <c r="AI3" s="48"/>
    </row>
    <row r="4" spans="1:35" ht="21" customHeight="1" x14ac:dyDescent="0.3">
      <c r="A4" s="9" t="s">
        <v>10</v>
      </c>
      <c r="B4" s="10">
        <v>15484.8</v>
      </c>
      <c r="C4" s="1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4"/>
    </row>
    <row r="5" spans="1:35" ht="18.75" x14ac:dyDescent="0.25">
      <c r="A5" s="11" t="s">
        <v>1</v>
      </c>
      <c r="B5" s="23"/>
      <c r="C5" s="12">
        <v>4.5</v>
      </c>
      <c r="D5" s="13"/>
      <c r="E5" s="13">
        <v>69681.600000000006</v>
      </c>
      <c r="F5" s="13">
        <v>69681.600000000006</v>
      </c>
      <c r="G5" s="13">
        <v>69681.600000000006</v>
      </c>
      <c r="H5" s="13">
        <v>69681.600000000006</v>
      </c>
      <c r="I5" s="13">
        <v>69681.600000000006</v>
      </c>
      <c r="J5" s="13">
        <v>69681.600000000006</v>
      </c>
      <c r="K5" s="13">
        <v>69681.600000000006</v>
      </c>
      <c r="L5" s="13">
        <v>69681.600000000006</v>
      </c>
      <c r="M5" s="13">
        <v>69681.600000000006</v>
      </c>
      <c r="N5" s="13">
        <v>69681.600000000006</v>
      </c>
      <c r="O5" s="13">
        <v>69681.600000000006</v>
      </c>
      <c r="P5" s="13">
        <v>69681.600000000006</v>
      </c>
      <c r="Q5" s="13">
        <v>69681.600000000006</v>
      </c>
      <c r="R5" s="13">
        <v>69681.600000000006</v>
      </c>
      <c r="S5" s="13">
        <v>69681.600000000006</v>
      </c>
      <c r="T5" s="13">
        <v>69681.600000000006</v>
      </c>
      <c r="U5" s="13">
        <v>69681.600000000006</v>
      </c>
      <c r="V5" s="13">
        <v>69681.600000000006</v>
      </c>
      <c r="W5" s="13">
        <v>69681.600000000006</v>
      </c>
      <c r="X5" s="13">
        <v>69681.600000000006</v>
      </c>
      <c r="Y5" s="13">
        <v>69681.600000000006</v>
      </c>
      <c r="Z5" s="13">
        <v>69681.600000000006</v>
      </c>
      <c r="AA5" s="13">
        <v>69681.600000000006</v>
      </c>
      <c r="AB5" s="13">
        <v>69681.600000000006</v>
      </c>
      <c r="AC5" s="13">
        <v>69681.600000000006</v>
      </c>
      <c r="AD5" s="13">
        <v>69681.600000000006</v>
      </c>
      <c r="AE5" s="13">
        <v>69681.600000000006</v>
      </c>
      <c r="AF5" s="13">
        <v>69681.600000000006</v>
      </c>
      <c r="AG5" s="13">
        <v>69681.600000000006</v>
      </c>
      <c r="AH5" s="13"/>
      <c r="AI5" s="4">
        <f>SUM(D5:AH5)</f>
        <v>2020766.4000000011</v>
      </c>
    </row>
    <row r="6" spans="1:35" ht="49.5" customHeight="1" x14ac:dyDescent="0.25">
      <c r="A6" s="11" t="s">
        <v>2</v>
      </c>
      <c r="B6" s="14" t="s">
        <v>19</v>
      </c>
      <c r="C6" s="12">
        <v>1238.78</v>
      </c>
      <c r="D6" s="15"/>
      <c r="E6" s="15"/>
      <c r="F6" s="15"/>
      <c r="G6" s="15"/>
      <c r="H6" s="15"/>
      <c r="I6" s="15">
        <v>1238.78</v>
      </c>
      <c r="J6" s="15">
        <v>1238.78</v>
      </c>
      <c r="K6" s="15">
        <v>1238.78</v>
      </c>
      <c r="L6" s="15">
        <v>1238.78</v>
      </c>
      <c r="M6" s="15">
        <v>1238.78</v>
      </c>
      <c r="N6" s="15">
        <v>1238.78</v>
      </c>
      <c r="O6" s="15">
        <v>1238.78</v>
      </c>
      <c r="P6" s="15">
        <v>1238.78</v>
      </c>
      <c r="Q6" s="15">
        <v>1238.78</v>
      </c>
      <c r="R6" s="15">
        <v>1238.78</v>
      </c>
      <c r="S6" s="15">
        <v>1238.78</v>
      </c>
      <c r="T6" s="15">
        <v>1238.78</v>
      </c>
      <c r="U6" s="15">
        <v>1238.78</v>
      </c>
      <c r="V6" s="15">
        <v>1238.78</v>
      </c>
      <c r="W6" s="15">
        <v>1238.78</v>
      </c>
      <c r="X6" s="15">
        <v>1238.78</v>
      </c>
      <c r="Y6" s="15">
        <v>1238.78</v>
      </c>
      <c r="Z6" s="15">
        <v>1238.78</v>
      </c>
      <c r="AA6" s="15">
        <v>1238.78</v>
      </c>
      <c r="AB6" s="15">
        <v>1238.78</v>
      </c>
      <c r="AC6" s="15">
        <v>1238.78</v>
      </c>
      <c r="AD6" s="15">
        <v>1238.78</v>
      </c>
      <c r="AE6" s="15">
        <v>1238.78</v>
      </c>
      <c r="AF6" s="15">
        <v>1238.78</v>
      </c>
      <c r="AG6" s="15">
        <v>1238.78</v>
      </c>
      <c r="AH6" s="15"/>
      <c r="AI6" s="4">
        <f>SUM(D6:AH6)</f>
        <v>30969.499999999989</v>
      </c>
    </row>
    <row r="7" spans="1:35" ht="45" x14ac:dyDescent="0.25">
      <c r="A7" s="11" t="s">
        <v>3</v>
      </c>
      <c r="B7" s="14" t="s">
        <v>21</v>
      </c>
      <c r="C7" s="12">
        <v>1238.78</v>
      </c>
      <c r="D7" s="15"/>
      <c r="E7" s="15"/>
      <c r="F7" s="15"/>
      <c r="G7" s="15"/>
      <c r="H7" s="15"/>
      <c r="I7" s="15"/>
      <c r="J7" s="15"/>
      <c r="K7" s="21">
        <v>1238.78</v>
      </c>
      <c r="L7" s="21">
        <v>1238.78</v>
      </c>
      <c r="M7" s="21">
        <v>1238.78</v>
      </c>
      <c r="N7" s="21">
        <v>1238.78</v>
      </c>
      <c r="O7" s="21">
        <v>1238.78</v>
      </c>
      <c r="P7" s="21">
        <v>1238.78</v>
      </c>
      <c r="Q7" s="21">
        <v>1238.78</v>
      </c>
      <c r="R7" s="21">
        <v>1238.78</v>
      </c>
      <c r="S7" s="21">
        <v>1238.78</v>
      </c>
      <c r="T7" s="21">
        <v>1238.78</v>
      </c>
      <c r="U7" s="21">
        <v>1238.78</v>
      </c>
      <c r="V7" s="21">
        <v>1238.78</v>
      </c>
      <c r="W7" s="21">
        <v>1238.78</v>
      </c>
      <c r="X7" s="21">
        <v>1238.78</v>
      </c>
      <c r="Y7" s="21">
        <v>1238.78</v>
      </c>
      <c r="Z7" s="21">
        <v>1238.78</v>
      </c>
      <c r="AA7" s="21">
        <v>1238.78</v>
      </c>
      <c r="AB7" s="21">
        <v>1238.78</v>
      </c>
      <c r="AC7" s="21">
        <v>1238.78</v>
      </c>
      <c r="AD7" s="21">
        <v>1238.78</v>
      </c>
      <c r="AE7" s="21">
        <v>1238.78</v>
      </c>
      <c r="AF7" s="21">
        <v>1238.78</v>
      </c>
      <c r="AG7" s="21">
        <v>1238.78</v>
      </c>
      <c r="AH7" s="21"/>
      <c r="AI7" s="4">
        <f>SUM(D7:AH7)</f>
        <v>28491.939999999991</v>
      </c>
    </row>
    <row r="8" spans="1:35" ht="18.75" x14ac:dyDescent="0.25">
      <c r="A8" s="11" t="s">
        <v>4</v>
      </c>
      <c r="B8" s="21"/>
      <c r="C8" s="1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4">
        <f>SUM(D8:AH8)</f>
        <v>0</v>
      </c>
    </row>
    <row r="9" spans="1:35" ht="60" x14ac:dyDescent="0.25">
      <c r="A9" s="1" t="s">
        <v>59</v>
      </c>
      <c r="B9" s="2" t="s">
        <v>60</v>
      </c>
      <c r="C9" s="6">
        <v>200705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>
        <v>0</v>
      </c>
      <c r="T9" s="3">
        <v>0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v>100000</v>
      </c>
      <c r="AH9" s="3">
        <v>50000</v>
      </c>
      <c r="AI9" s="4">
        <f>SUM(D9:AH9)</f>
        <v>150000</v>
      </c>
    </row>
    <row r="10" spans="1:35" ht="60" x14ac:dyDescent="0.25">
      <c r="A10" s="1" t="s">
        <v>51</v>
      </c>
      <c r="B10" s="2" t="s">
        <v>52</v>
      </c>
      <c r="C10" s="6">
        <v>11960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>
        <v>11960</v>
      </c>
      <c r="AE10" s="36"/>
      <c r="AF10" s="36"/>
      <c r="AG10" s="36"/>
      <c r="AH10" s="36"/>
      <c r="AI10" s="4">
        <f>SUM(D10:AH10)</f>
        <v>11960</v>
      </c>
    </row>
    <row r="11" spans="1:35" ht="60" x14ac:dyDescent="0.25">
      <c r="A11" s="1" t="s">
        <v>53</v>
      </c>
      <c r="B11" s="2" t="s">
        <v>54</v>
      </c>
      <c r="C11" s="6">
        <v>58639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6"/>
      <c r="T11" s="36"/>
      <c r="U11" s="36"/>
      <c r="V11" s="36"/>
      <c r="W11" s="36"/>
      <c r="X11" s="36"/>
      <c r="Y11" s="36"/>
      <c r="Z11" s="36"/>
      <c r="AA11" s="36"/>
      <c r="AB11" s="36">
        <v>58639</v>
      </c>
      <c r="AC11" s="36"/>
      <c r="AD11" s="36"/>
      <c r="AE11" s="36"/>
      <c r="AF11" s="36"/>
      <c r="AG11" s="36"/>
      <c r="AH11" s="36"/>
      <c r="AI11" s="4">
        <f>SUM(D11:AH11)</f>
        <v>58639</v>
      </c>
    </row>
    <row r="12" spans="1:35" ht="60" x14ac:dyDescent="0.25">
      <c r="A12" s="1" t="s">
        <v>43</v>
      </c>
      <c r="B12" s="2" t="s">
        <v>42</v>
      </c>
      <c r="C12" s="6">
        <v>20700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6"/>
      <c r="T12" s="36"/>
      <c r="U12" s="36"/>
      <c r="V12" s="36"/>
      <c r="W12" s="36"/>
      <c r="X12" s="36"/>
      <c r="Y12" s="36"/>
      <c r="Z12" s="36"/>
      <c r="AA12" s="36">
        <v>20700</v>
      </c>
      <c r="AB12" s="36"/>
      <c r="AC12" s="36"/>
      <c r="AD12" s="36"/>
      <c r="AE12" s="36"/>
      <c r="AF12" s="36"/>
      <c r="AG12" s="36"/>
      <c r="AH12" s="36"/>
      <c r="AI12" s="4">
        <f>SUM(D12:AH12)</f>
        <v>20700</v>
      </c>
    </row>
    <row r="13" spans="1:35" ht="75" x14ac:dyDescent="0.25">
      <c r="A13" s="1" t="s">
        <v>45</v>
      </c>
      <c r="B13" s="2" t="s">
        <v>46</v>
      </c>
      <c r="C13" s="6">
        <v>70020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v>0</v>
      </c>
      <c r="T13" s="3">
        <v>0</v>
      </c>
      <c r="U13" s="3"/>
      <c r="V13" s="3"/>
      <c r="W13" s="3"/>
      <c r="X13" s="3"/>
      <c r="Y13" s="3"/>
      <c r="Z13" s="3">
        <v>0</v>
      </c>
      <c r="AA13" s="3"/>
      <c r="AB13" s="3">
        <v>70020</v>
      </c>
      <c r="AC13" s="3"/>
      <c r="AD13" s="3"/>
      <c r="AE13" s="3"/>
      <c r="AF13" s="3"/>
      <c r="AG13" s="3"/>
      <c r="AH13" s="3"/>
      <c r="AI13" s="4">
        <f>SUM(D13:AH13)</f>
        <v>70020</v>
      </c>
    </row>
    <row r="14" spans="1:35" ht="75" x14ac:dyDescent="0.25">
      <c r="A14" s="1" t="s">
        <v>40</v>
      </c>
      <c r="B14" s="2" t="s">
        <v>41</v>
      </c>
      <c r="C14" s="6">
        <v>28644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v>0</v>
      </c>
      <c r="T14" s="3">
        <v>0</v>
      </c>
      <c r="U14" s="3"/>
      <c r="V14" s="3"/>
      <c r="W14" s="3"/>
      <c r="X14" s="3"/>
      <c r="Y14" s="3"/>
      <c r="Z14" s="3">
        <v>28644</v>
      </c>
      <c r="AA14" s="3"/>
      <c r="AB14" s="3"/>
      <c r="AC14" s="3"/>
      <c r="AD14" s="3"/>
      <c r="AE14" s="3"/>
      <c r="AF14" s="3"/>
      <c r="AG14" s="3"/>
      <c r="AH14" s="3"/>
      <c r="AI14" s="4">
        <f>SUM(D14:AH14)</f>
        <v>28644</v>
      </c>
    </row>
    <row r="15" spans="1:35" ht="75" x14ac:dyDescent="0.25">
      <c r="A15" s="1" t="s">
        <v>47</v>
      </c>
      <c r="B15" s="2" t="s">
        <v>48</v>
      </c>
      <c r="C15" s="6">
        <v>272584.40000000002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v>0</v>
      </c>
      <c r="T15" s="3">
        <v>0</v>
      </c>
      <c r="U15" s="3"/>
      <c r="V15" s="3"/>
      <c r="W15" s="3"/>
      <c r="X15" s="3"/>
      <c r="Y15" s="3"/>
      <c r="Z15" s="3">
        <v>0</v>
      </c>
      <c r="AA15" s="3"/>
      <c r="AB15" s="3">
        <v>272584.40000000002</v>
      </c>
      <c r="AC15" s="3"/>
      <c r="AD15" s="3"/>
      <c r="AE15" s="3"/>
      <c r="AF15" s="3"/>
      <c r="AG15" s="3"/>
      <c r="AH15" s="3"/>
      <c r="AI15" s="4">
        <f>SUM(D15:AH15)</f>
        <v>272584.40000000002</v>
      </c>
    </row>
    <row r="16" spans="1:35" ht="60" x14ac:dyDescent="0.25">
      <c r="A16" s="1" t="s">
        <v>38</v>
      </c>
      <c r="B16" s="2" t="s">
        <v>39</v>
      </c>
      <c r="C16" s="6">
        <v>343008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v>0</v>
      </c>
      <c r="T16" s="3">
        <v>0</v>
      </c>
      <c r="U16" s="3"/>
      <c r="V16" s="3"/>
      <c r="W16" s="3"/>
      <c r="X16" s="3"/>
      <c r="Y16" s="3">
        <v>114000</v>
      </c>
      <c r="Z16" s="3">
        <v>0</v>
      </c>
      <c r="AA16" s="3"/>
      <c r="AB16" s="3">
        <v>100000</v>
      </c>
      <c r="AC16" s="3">
        <v>129008</v>
      </c>
      <c r="AD16" s="3"/>
      <c r="AE16" s="3"/>
      <c r="AF16" s="3"/>
      <c r="AG16" s="3"/>
      <c r="AH16" s="3"/>
      <c r="AI16" s="4">
        <f>SUM(D16:AH16)</f>
        <v>343008</v>
      </c>
    </row>
    <row r="17" spans="1:37" ht="75" x14ac:dyDescent="0.25">
      <c r="A17" s="1" t="s">
        <v>36</v>
      </c>
      <c r="B17" s="2" t="s">
        <v>37</v>
      </c>
      <c r="C17" s="6">
        <v>65100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0</v>
      </c>
      <c r="T17" s="3">
        <v>0</v>
      </c>
      <c r="U17" s="3"/>
      <c r="V17" s="3"/>
      <c r="W17" s="3"/>
      <c r="X17" s="3"/>
      <c r="Y17" s="3">
        <v>65100</v>
      </c>
      <c r="Z17" s="3">
        <v>0</v>
      </c>
      <c r="AA17" s="3"/>
      <c r="AB17" s="3"/>
      <c r="AC17" s="3"/>
      <c r="AD17" s="3"/>
      <c r="AE17" s="3"/>
      <c r="AF17" s="3"/>
      <c r="AG17" s="3"/>
      <c r="AH17" s="3"/>
      <c r="AI17" s="4">
        <f>SUM(D17:AH17)</f>
        <v>65100</v>
      </c>
      <c r="AK17" s="39"/>
    </row>
    <row r="18" spans="1:37" ht="60" x14ac:dyDescent="0.25">
      <c r="A18" s="1" t="s">
        <v>32</v>
      </c>
      <c r="B18" s="2" t="s">
        <v>33</v>
      </c>
      <c r="C18" s="6">
        <v>300000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v>200000</v>
      </c>
      <c r="T18" s="3">
        <v>100000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>
        <f>SUM(D18:AH18)</f>
        <v>300000</v>
      </c>
    </row>
    <row r="19" spans="1:37" ht="45" x14ac:dyDescent="0.25">
      <c r="A19" s="1" t="s">
        <v>31</v>
      </c>
      <c r="B19" s="2" t="s">
        <v>30</v>
      </c>
      <c r="C19" s="6">
        <v>92650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50000</v>
      </c>
      <c r="O19" s="3">
        <v>0</v>
      </c>
      <c r="P19" s="3">
        <v>15000</v>
      </c>
      <c r="Q19" s="3">
        <v>20000</v>
      </c>
      <c r="R19" s="3"/>
      <c r="S19" s="36">
        <v>7650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4">
        <f>SUM(D19:AH19)</f>
        <v>92650</v>
      </c>
    </row>
    <row r="20" spans="1:37" s="38" customFormat="1" ht="75" x14ac:dyDescent="0.25">
      <c r="A20" s="34" t="s">
        <v>20</v>
      </c>
      <c r="B20" s="35" t="s">
        <v>22</v>
      </c>
      <c r="C20" s="6">
        <v>82500</v>
      </c>
      <c r="D20" s="36"/>
      <c r="E20" s="36"/>
      <c r="F20" s="36"/>
      <c r="G20" s="36"/>
      <c r="H20" s="36"/>
      <c r="I20" s="36"/>
      <c r="J20" s="36"/>
      <c r="K20" s="36"/>
      <c r="L20" s="36"/>
      <c r="M20" s="36">
        <v>33000</v>
      </c>
      <c r="N20" s="36">
        <v>28920</v>
      </c>
      <c r="O20" s="36"/>
      <c r="P20" s="36"/>
      <c r="Q20" s="36"/>
      <c r="R20" s="36">
        <v>20580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>
        <f>SUM(D20:AH20)</f>
        <v>82500</v>
      </c>
    </row>
    <row r="21" spans="1:37" ht="45" x14ac:dyDescent="0.25">
      <c r="A21" s="1" t="s">
        <v>23</v>
      </c>
      <c r="B21" s="2" t="s">
        <v>29</v>
      </c>
      <c r="C21" s="6">
        <v>165082.79999999999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60000</v>
      </c>
      <c r="O21" s="3">
        <v>30000</v>
      </c>
      <c r="P21" s="3"/>
      <c r="Q21" s="3"/>
      <c r="R21" s="3"/>
      <c r="S21" s="3">
        <v>75082.8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>
        <f>SUM(D21:AH21)</f>
        <v>165082.79999999999</v>
      </c>
    </row>
    <row r="22" spans="1:37" ht="90" x14ac:dyDescent="0.25">
      <c r="A22" s="1" t="s">
        <v>16</v>
      </c>
      <c r="B22" s="2" t="s">
        <v>35</v>
      </c>
      <c r="C22" s="6">
        <v>28587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28587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">
        <f>SUM(D22:AH22)</f>
        <v>28587</v>
      </c>
    </row>
    <row r="23" spans="1:37" ht="90" x14ac:dyDescent="0.25">
      <c r="A23" s="1" t="s">
        <v>15</v>
      </c>
      <c r="B23" s="2" t="s">
        <v>34</v>
      </c>
      <c r="C23" s="6">
        <v>54570</v>
      </c>
      <c r="D23" s="3"/>
      <c r="E23" s="3"/>
      <c r="F23" s="3"/>
      <c r="G23" s="3"/>
      <c r="H23" s="3"/>
      <c r="I23" s="3"/>
      <c r="J23" s="3">
        <v>54570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">
        <f>SUM(D23:AH23)</f>
        <v>54570</v>
      </c>
    </row>
    <row r="24" spans="1:37" ht="60" x14ac:dyDescent="0.25">
      <c r="A24" s="1" t="s">
        <v>11</v>
      </c>
      <c r="B24" s="2" t="s">
        <v>14</v>
      </c>
      <c r="C24" s="6">
        <v>54100</v>
      </c>
      <c r="D24" s="3"/>
      <c r="E24" s="3"/>
      <c r="F24" s="3"/>
      <c r="G24" s="3"/>
      <c r="H24" s="3">
        <v>54100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">
        <f>SUM(D24:AH24)</f>
        <v>54100</v>
      </c>
    </row>
    <row r="25" spans="1:37" ht="45" x14ac:dyDescent="0.25">
      <c r="A25" s="1" t="s">
        <v>12</v>
      </c>
      <c r="B25" s="2" t="s">
        <v>13</v>
      </c>
      <c r="C25" s="6">
        <v>20000</v>
      </c>
      <c r="D25" s="3"/>
      <c r="E25" s="3"/>
      <c r="F25" s="3"/>
      <c r="G25" s="3">
        <v>20000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4">
        <f>SUM(D25:AH25)</f>
        <v>20000</v>
      </c>
    </row>
    <row r="26" spans="1:37" ht="75" x14ac:dyDescent="0.25">
      <c r="A26" s="1" t="s">
        <v>17</v>
      </c>
      <c r="B26" s="2" t="s">
        <v>18</v>
      </c>
      <c r="C26" s="25">
        <v>20480</v>
      </c>
      <c r="D26" s="3"/>
      <c r="E26" s="3"/>
      <c r="F26" s="3"/>
      <c r="G26" s="3"/>
      <c r="H26" s="3"/>
      <c r="I26" s="3">
        <v>20480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">
        <f>SUM(D26:AH26)</f>
        <v>20480</v>
      </c>
    </row>
    <row r="27" spans="1:37" ht="21" customHeight="1" thickBot="1" x14ac:dyDescent="0.3">
      <c r="A27" s="26" t="s">
        <v>8</v>
      </c>
      <c r="B27" s="27"/>
      <c r="C27" s="22">
        <f>SUM(C18:C26)</f>
        <v>817969.8</v>
      </c>
      <c r="D27" s="19">
        <f t="shared" ref="D27:I27" si="0">D5+D6+D7+D8-D26-D24-D25</f>
        <v>0</v>
      </c>
      <c r="E27" s="19">
        <f t="shared" si="0"/>
        <v>69681.600000000006</v>
      </c>
      <c r="F27" s="19">
        <f t="shared" si="0"/>
        <v>69681.600000000006</v>
      </c>
      <c r="G27" s="19">
        <f t="shared" si="0"/>
        <v>49681.600000000006</v>
      </c>
      <c r="H27" s="19">
        <f t="shared" si="0"/>
        <v>15581.600000000006</v>
      </c>
      <c r="I27" s="19">
        <f t="shared" si="0"/>
        <v>50440.380000000005</v>
      </c>
      <c r="J27" s="19">
        <f t="shared" ref="J27:Y27" si="1">J5+J6+J7+J8-J15-J16-J17-J18-J19-J20-J21-J22-J23-J24-J25-J26</f>
        <v>16350.380000000005</v>
      </c>
      <c r="K27" s="19">
        <f t="shared" si="1"/>
        <v>72159.16</v>
      </c>
      <c r="L27" s="19">
        <f t="shared" si="1"/>
        <v>72159.16</v>
      </c>
      <c r="M27" s="19">
        <f t="shared" si="1"/>
        <v>39159.160000000003</v>
      </c>
      <c r="N27" s="19">
        <f t="shared" si="1"/>
        <v>-66760.84</v>
      </c>
      <c r="O27" s="19">
        <f t="shared" si="1"/>
        <v>42159.16</v>
      </c>
      <c r="P27" s="19">
        <f t="shared" si="1"/>
        <v>57159.16</v>
      </c>
      <c r="Q27" s="19">
        <f t="shared" si="1"/>
        <v>23572.160000000003</v>
      </c>
      <c r="R27" s="19">
        <f t="shared" si="1"/>
        <v>51579.16</v>
      </c>
      <c r="S27" s="19">
        <f t="shared" si="1"/>
        <v>-210573.64</v>
      </c>
      <c r="T27" s="19">
        <f t="shared" si="1"/>
        <v>-27840.839999999997</v>
      </c>
      <c r="U27" s="19">
        <f t="shared" si="1"/>
        <v>72159.16</v>
      </c>
      <c r="V27" s="19">
        <f t="shared" si="1"/>
        <v>72159.16</v>
      </c>
      <c r="W27" s="19">
        <f t="shared" si="1"/>
        <v>72159.16</v>
      </c>
      <c r="X27" s="19">
        <f t="shared" si="1"/>
        <v>72159.16</v>
      </c>
      <c r="Y27" s="19">
        <f t="shared" si="1"/>
        <v>-106940.84</v>
      </c>
      <c r="Z27" s="19">
        <f>Z5+Z6+Z7+Z8-Z15-Z16-Z17-Z18-Z19-Z20-Z21-Z22-Z23-Z24-Z25-Z26-Z14</f>
        <v>43515.16</v>
      </c>
      <c r="AA27" s="19">
        <f>AA5+AA6+AA7+AA8-AA15-AA16-AA17-AA18-AA19-AA20-AA21-AA22-AA23-AA24-AA25-AA26-AA12</f>
        <v>51459.16</v>
      </c>
      <c r="AB27" s="19">
        <f>AB5+AB6+AB7+AB8-AB15-AB16-AB17-AB18-AB19-AB20-AB21-AB22-AB23-AB24-AB25-AB26-AB12-AB13-AB14-AB11-AB10</f>
        <v>-429084.24</v>
      </c>
      <c r="AC27" s="19">
        <f>AC5+AC6+AC7+AC8-AC15-AC16-AC17-AC18-AC19-AC20-AC21-AC22-AC23-AC24-AC25-AC26-AC12-AC13-AC14-AC10-AC11</f>
        <v>-56848.84</v>
      </c>
      <c r="AD27" s="19">
        <f>AD5+AD6+AD7+AD8-AD15-AD16-AD17-AD18-AD19-AD20-AD21-AD22-AD23-AD24-AD25-AD26-AD12-AD13-AD14-AD11-AD10</f>
        <v>60199.16</v>
      </c>
      <c r="AE27" s="19">
        <f>AE5+AE6+AE7+AE8-AE15-AE16-AE17-AE18-AE19-AE20-AE21-AE22-AE23-AE24-AE25-AE26-AE12-AE13-AE14-AE11-AE10</f>
        <v>72159.16</v>
      </c>
      <c r="AF27" s="19">
        <f>AF5+AF6+AF7+AF8-AF15-AF16-AF17-AF18-AF19-AF20-AF21-AF22-AF23-AF24-AF25-AF26-AF12-AF13-AF14-AF11-AF10</f>
        <v>72159.16</v>
      </c>
      <c r="AG27" s="19">
        <f>AG5+AG6+AG7+AG8-AG15-AG16-AG17-AG18-AG19-AG20-AG21-AG22-AG23-AG24-AG25-AG26-AG12-AG13-AG14-AG11-AG10-AG9</f>
        <v>-27840.839999999997</v>
      </c>
      <c r="AH27" s="19">
        <f>AH5+AH6+AH7+AH8-AH15-AH16-AH17-AH18-AH19-AH20-AH21-AH22-AH23-AH24-AH25-AH26-AH12-AH13-AH14-AH11-AH10-AH9</f>
        <v>-50000</v>
      </c>
      <c r="AI27" s="24">
        <f>AI5+AI6+AI7+AI8-AI15-AI16-AI17-AI18-AI19-AI20-AI21-AI22-AI23-AI24-AI25-AI26-AI12-AI13-AI14-AI11-AI10-AI9</f>
        <v>241602.64000000083</v>
      </c>
    </row>
    <row r="28" spans="1:37" ht="21" customHeight="1" x14ac:dyDescent="0.3">
      <c r="A28" s="9" t="s">
        <v>28</v>
      </c>
      <c r="B28" s="10">
        <v>8747.1</v>
      </c>
      <c r="C28" s="1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>
        <v>34988.400000000001</v>
      </c>
      <c r="P28" s="20">
        <v>34988.400000000001</v>
      </c>
      <c r="Q28" s="20">
        <v>34988.400000000001</v>
      </c>
      <c r="R28" s="20">
        <v>34988.400000000001</v>
      </c>
      <c r="S28" s="20">
        <v>34988.400000000001</v>
      </c>
      <c r="T28" s="20">
        <v>34988.400000000001</v>
      </c>
      <c r="U28" s="20">
        <v>34988.400000000001</v>
      </c>
      <c r="V28" s="20">
        <v>34988.400000000001</v>
      </c>
      <c r="W28" s="20">
        <v>34988.400000000001</v>
      </c>
      <c r="X28" s="20">
        <v>34988.400000000001</v>
      </c>
      <c r="Y28" s="20">
        <v>34988.400000000001</v>
      </c>
      <c r="Z28" s="20">
        <v>34988.400000000001</v>
      </c>
      <c r="AA28" s="20">
        <v>34988.400000000001</v>
      </c>
      <c r="AB28" s="20">
        <v>34988.400000000001</v>
      </c>
      <c r="AC28" s="20">
        <v>34988.400000000001</v>
      </c>
      <c r="AD28" s="20">
        <v>34988.400000000001</v>
      </c>
      <c r="AE28" s="20">
        <v>34988.400000000001</v>
      </c>
      <c r="AF28" s="20">
        <v>34988.400000000001</v>
      </c>
      <c r="AG28" s="20">
        <v>34988.400000000001</v>
      </c>
      <c r="AH28" s="20"/>
      <c r="AI28" s="4">
        <f>SUM(D28:AH28)</f>
        <v>664779.60000000021</v>
      </c>
    </row>
    <row r="29" spans="1:37" ht="18.75" x14ac:dyDescent="0.25">
      <c r="A29" s="11" t="s">
        <v>1</v>
      </c>
      <c r="B29" s="23"/>
      <c r="C29" s="29">
        <v>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4">
        <f>SUM(D29:AH29)</f>
        <v>0</v>
      </c>
    </row>
    <row r="30" spans="1:37" ht="49.5" customHeight="1" x14ac:dyDescent="0.25">
      <c r="A30" s="11" t="s">
        <v>2</v>
      </c>
      <c r="B30" s="14"/>
      <c r="C30" s="1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4">
        <f>SUM(D30:AH30)</f>
        <v>0</v>
      </c>
    </row>
    <row r="31" spans="1:37" ht="18.75" x14ac:dyDescent="0.25">
      <c r="A31" s="11" t="s">
        <v>3</v>
      </c>
      <c r="B31" s="14"/>
      <c r="C31" s="12"/>
      <c r="D31" s="15"/>
      <c r="E31" s="15"/>
      <c r="F31" s="15"/>
      <c r="G31" s="15"/>
      <c r="H31" s="15"/>
      <c r="I31" s="15"/>
      <c r="J31" s="15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4">
        <f>SUM(D31:AH31)</f>
        <v>0</v>
      </c>
    </row>
    <row r="32" spans="1:37" ht="18.75" x14ac:dyDescent="0.25">
      <c r="A32" s="11" t="s">
        <v>4</v>
      </c>
      <c r="B32" s="21"/>
      <c r="C32" s="1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4">
        <f>SUM(D32:AH32)</f>
        <v>0</v>
      </c>
    </row>
    <row r="33" spans="1:39" ht="30" x14ac:dyDescent="0.25">
      <c r="A33" s="1" t="s">
        <v>55</v>
      </c>
      <c r="B33" s="2" t="s">
        <v>56</v>
      </c>
      <c r="C33" s="6">
        <v>45036.58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>
        <v>45036.58</v>
      </c>
      <c r="AE33" s="36"/>
      <c r="AF33" s="36"/>
      <c r="AG33" s="36"/>
      <c r="AH33" s="36"/>
      <c r="AI33" s="4">
        <f>SUM(D33:AH33)</f>
        <v>45036.58</v>
      </c>
    </row>
    <row r="34" spans="1:39" ht="75" x14ac:dyDescent="0.25">
      <c r="A34" s="1" t="s">
        <v>57</v>
      </c>
      <c r="B34" s="2" t="s">
        <v>58</v>
      </c>
      <c r="C34" s="6">
        <v>207300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>
        <v>92190</v>
      </c>
      <c r="AG34" s="36"/>
      <c r="AH34" s="36">
        <v>115110</v>
      </c>
      <c r="AI34" s="4">
        <f>SUM(D34:AH34)</f>
        <v>207300</v>
      </c>
    </row>
    <row r="35" spans="1:39" ht="75" x14ac:dyDescent="0.25">
      <c r="A35" s="1" t="s">
        <v>49</v>
      </c>
      <c r="B35" s="2" t="s">
        <v>42</v>
      </c>
      <c r="C35" s="6">
        <v>150034.87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>
        <v>150034.87</v>
      </c>
      <c r="AD35" s="36"/>
      <c r="AE35" s="36"/>
      <c r="AF35" s="36"/>
      <c r="AG35" s="36"/>
      <c r="AH35" s="36"/>
      <c r="AI35" s="4">
        <f>SUM(D35:AH35)</f>
        <v>150034.87</v>
      </c>
    </row>
    <row r="36" spans="1:39" ht="60" x14ac:dyDescent="0.25">
      <c r="A36" s="1" t="s">
        <v>44</v>
      </c>
      <c r="B36" s="2" t="s">
        <v>50</v>
      </c>
      <c r="C36" s="6">
        <v>58500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6"/>
      <c r="T36" s="36"/>
      <c r="U36" s="36"/>
      <c r="V36" s="36"/>
      <c r="W36" s="36"/>
      <c r="X36" s="36"/>
      <c r="Y36" s="36"/>
      <c r="Z36" s="36"/>
      <c r="AA36" s="36">
        <v>45800</v>
      </c>
      <c r="AB36" s="36">
        <v>12700</v>
      </c>
      <c r="AC36" s="36"/>
      <c r="AD36" s="36"/>
      <c r="AE36" s="36"/>
      <c r="AF36" s="36"/>
      <c r="AG36" s="36"/>
      <c r="AH36" s="36"/>
      <c r="AI36" s="4">
        <f>SUM(D36:AH36)</f>
        <v>58500</v>
      </c>
    </row>
    <row r="37" spans="1:39" ht="60" x14ac:dyDescent="0.25">
      <c r="A37" s="1" t="s">
        <v>24</v>
      </c>
      <c r="B37" s="2" t="s">
        <v>25</v>
      </c>
      <c r="C37" s="6">
        <v>14053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14053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>
        <f>SUM(D37:AH37)</f>
        <v>14053</v>
      </c>
    </row>
    <row r="38" spans="1:39" ht="45.75" thickBot="1" x14ac:dyDescent="0.3">
      <c r="A38" s="1" t="s">
        <v>26</v>
      </c>
      <c r="B38" s="2" t="s">
        <v>27</v>
      </c>
      <c r="C38" s="6">
        <v>59500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v>0</v>
      </c>
      <c r="Q38" s="3">
        <v>5800</v>
      </c>
      <c r="R38" s="3">
        <v>37300</v>
      </c>
      <c r="S38" s="36">
        <v>16400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0">
        <f>SUM(D38:AH38)</f>
        <v>59500</v>
      </c>
      <c r="AM38" s="31" t="e">
        <f>#REF!+#REF!+#REF!+#REF!+#REF!+#REF!+#REF!+#REF!+#REF!+#REF!+#REF!+#REF!+#REF!+#REF!+#REF!+#REF!+#REF!+#REF!+#REF!+#REF!+#REF!+#REF!+#REF!+#REF!+#REF!+#REF!+#REF!+#REF!+#REF!</f>
        <v>#REF!</v>
      </c>
    </row>
    <row r="39" spans="1:39" ht="21" customHeight="1" thickBot="1" x14ac:dyDescent="0.3">
      <c r="A39" s="16" t="s">
        <v>8</v>
      </c>
      <c r="B39" s="17"/>
      <c r="C39" s="18">
        <f>SUM(C37:C38)</f>
        <v>73553</v>
      </c>
      <c r="D39" s="19">
        <f t="shared" ref="D39:F39" si="2">D5+D6+D7+D8-D38-D32-D37</f>
        <v>0</v>
      </c>
      <c r="E39" s="19">
        <f t="shared" si="2"/>
        <v>69681.600000000006</v>
      </c>
      <c r="F39" s="19">
        <f t="shared" si="2"/>
        <v>69681.600000000006</v>
      </c>
      <c r="G39" s="19">
        <f>G28+G29+G30+G31+G32-G37-G38</f>
        <v>0</v>
      </c>
      <c r="H39" s="19">
        <f t="shared" ref="H39:R39" si="3">H28+H29+H30+H31+H32-H37-H38</f>
        <v>0</v>
      </c>
      <c r="I39" s="19">
        <f t="shared" si="3"/>
        <v>0</v>
      </c>
      <c r="J39" s="19">
        <f t="shared" si="3"/>
        <v>0</v>
      </c>
      <c r="K39" s="19">
        <f t="shared" si="3"/>
        <v>0</v>
      </c>
      <c r="L39" s="19">
        <f t="shared" si="3"/>
        <v>0</v>
      </c>
      <c r="M39" s="19">
        <f t="shared" si="3"/>
        <v>0</v>
      </c>
      <c r="N39" s="19">
        <f t="shared" si="3"/>
        <v>0</v>
      </c>
      <c r="O39" s="19">
        <f t="shared" si="3"/>
        <v>20935.400000000001</v>
      </c>
      <c r="P39" s="19">
        <f t="shared" si="3"/>
        <v>34988.400000000001</v>
      </c>
      <c r="Q39" s="19">
        <f t="shared" si="3"/>
        <v>29188.400000000001</v>
      </c>
      <c r="R39" s="19">
        <f t="shared" si="3"/>
        <v>-2311.5999999999985</v>
      </c>
      <c r="S39" s="32">
        <f t="shared" ref="S39:Z39" si="4">S28+S29+S30+S31+S32-S37-S38</f>
        <v>18588.400000000001</v>
      </c>
      <c r="T39" s="32">
        <f t="shared" si="4"/>
        <v>34988.400000000001</v>
      </c>
      <c r="U39" s="32">
        <f t="shared" si="4"/>
        <v>34988.400000000001</v>
      </c>
      <c r="V39" s="32">
        <f t="shared" si="4"/>
        <v>34988.400000000001</v>
      </c>
      <c r="W39" s="32">
        <f t="shared" si="4"/>
        <v>34988.400000000001</v>
      </c>
      <c r="X39" s="32">
        <f t="shared" si="4"/>
        <v>34988.400000000001</v>
      </c>
      <c r="Y39" s="32">
        <f t="shared" si="4"/>
        <v>34988.400000000001</v>
      </c>
      <c r="Z39" s="32">
        <f t="shared" si="4"/>
        <v>34988.400000000001</v>
      </c>
      <c r="AA39" s="32">
        <f>AA28+AA29+AA30+AA31+AA32-AA35-AA37-AA38-AA36</f>
        <v>-10811.599999999999</v>
      </c>
      <c r="AB39" s="32">
        <f>AB28+AB29+AB30+AB31+AB32-AB35-AB37-AB38-AB36</f>
        <v>22288.400000000001</v>
      </c>
      <c r="AC39" s="32">
        <f>AC28+AC29+AC30+AC31+AC32-AC37-AC38-AC36-AC33-AC35</f>
        <v>-115046.47</v>
      </c>
      <c r="AD39" s="32">
        <f>AD28+AD29+AD30+AD31+AD32-AD37-AD38-AD36-AD33-AD35</f>
        <v>-10048.18</v>
      </c>
      <c r="AE39" s="32">
        <f>AE28+AE29+AE30+AE31+AE32-AE37-AE38-AE36-AE33-AE35</f>
        <v>34988.400000000001</v>
      </c>
      <c r="AF39" s="32">
        <f>AF28+AF29+AF30+AF31+AF32-AF37-AF38-AF36-AF33-AF35-AF34</f>
        <v>-57201.599999999999</v>
      </c>
      <c r="AG39" s="32">
        <f>AG28+AG29+AG30+AG31+AG32-AG37-AG38-AG36-AG33-AG35-AG34</f>
        <v>34988.400000000001</v>
      </c>
      <c r="AH39" s="32">
        <f>AH28+AH29+AH30+AH31+AH32-AH37-AH38-AH36-AH33-AH35-AH34</f>
        <v>-115110</v>
      </c>
      <c r="AI39" s="33">
        <f>AI28+AI29+AI30+AI31+AI32-AI37-AI38-AI36-AI35-AI33-AI34</f>
        <v>130355.1500000002</v>
      </c>
    </row>
  </sheetData>
  <mergeCells count="8">
    <mergeCell ref="A1:AI1"/>
    <mergeCell ref="A2:A3"/>
    <mergeCell ref="B2:B3"/>
    <mergeCell ref="C2:C3"/>
    <mergeCell ref="AI2:AI3"/>
    <mergeCell ref="D2:I2"/>
    <mergeCell ref="J2:U2"/>
    <mergeCell ref="V2:AG2"/>
  </mergeCells>
  <pageMargins left="0" right="0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6" sqref="F2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Лист1!_Hlk145329744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2024-02-01T09:27:26Z</dcterms:modified>
</cp:coreProperties>
</file>