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7819286B-F5B2-436B-8DEA-1559C6BA13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definedNames>
    <definedName name="_Hlk145329744" localSheetId="0">Лист1!#REF!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18" i="1" l="1"/>
  <c r="BA18" i="1"/>
  <c r="AY18" i="1" l="1"/>
  <c r="AX18" i="1" l="1"/>
  <c r="BB9" i="1" l="1"/>
  <c r="AW18" i="1" l="1"/>
  <c r="AV18" i="1" l="1"/>
  <c r="AU18" i="1" l="1"/>
  <c r="AT18" i="1"/>
  <c r="AS18" i="1"/>
  <c r="BB8" i="1"/>
  <c r="BB11" i="1"/>
  <c r="AR18" i="1"/>
  <c r="AQ18" i="1"/>
  <c r="BB10" i="1"/>
  <c r="BB12" i="1" l="1"/>
  <c r="AP18" i="1"/>
  <c r="AO18" i="1"/>
  <c r="AN18" i="1" l="1"/>
  <c r="AM18" i="1"/>
  <c r="AL18" i="1" l="1"/>
  <c r="AK18" i="1" l="1"/>
  <c r="AJ18" i="1"/>
  <c r="AI18" i="1"/>
  <c r="AH18" i="1"/>
  <c r="AG18" i="1"/>
  <c r="BB13" i="1"/>
  <c r="C18" i="1"/>
  <c r="AF18" i="1"/>
  <c r="AE18" i="1"/>
  <c r="AD18" i="1" l="1"/>
  <c r="AC18" i="1"/>
  <c r="AB18" i="1"/>
  <c r="BB7" i="1" l="1"/>
  <c r="BB17" i="1"/>
  <c r="BB16" i="1"/>
  <c r="BB15" i="1"/>
  <c r="BB14" i="1"/>
  <c r="BB6" i="1"/>
  <c r="AA18" i="1" l="1"/>
  <c r="Z18" i="1"/>
  <c r="X18" i="1"/>
  <c r="Y18" i="1"/>
  <c r="W18" i="1" l="1"/>
  <c r="V18" i="1"/>
  <c r="U18" i="1"/>
  <c r="T18" i="1"/>
  <c r="S18" i="1"/>
  <c r="R18" i="1"/>
  <c r="Q18" i="1"/>
  <c r="O18" i="1"/>
  <c r="N18" i="1"/>
  <c r="M18" i="1"/>
  <c r="L5" i="1"/>
  <c r="L18" i="1" s="1"/>
  <c r="K5" i="1"/>
  <c r="K18" i="1" s="1"/>
  <c r="P18" i="1"/>
  <c r="J5" i="1"/>
  <c r="J18" i="1" s="1"/>
  <c r="I5" i="1"/>
  <c r="I18" i="1"/>
  <c r="H18" i="1"/>
  <c r="G18" i="1"/>
  <c r="F18" i="1"/>
  <c r="E18" i="1"/>
  <c r="D18" i="1"/>
  <c r="BB4" i="1"/>
  <c r="BB5" i="1" l="1"/>
  <c r="BB18" i="1" s="1"/>
</calcChain>
</file>

<file path=xl/sharedStrings.xml><?xml version="1.0" encoding="utf-8"?>
<sst xmlns="http://schemas.openxmlformats.org/spreadsheetml/2006/main" count="33" uniqueCount="33">
  <si>
    <t>Адреса МКД</t>
  </si>
  <si>
    <t>резерв</t>
  </si>
  <si>
    <t>аренда 1</t>
  </si>
  <si>
    <t>аренда 2</t>
  </si>
  <si>
    <t>аренда 3</t>
  </si>
  <si>
    <t>Л-22</t>
  </si>
  <si>
    <t>Площадь жилых</t>
  </si>
  <si>
    <t>итого нарастающим итогом с начала года</t>
  </si>
  <si>
    <t>Размер резерва (руб/кв.м.), аренды (руб.)</t>
  </si>
  <si>
    <t>Итого по дому</t>
  </si>
  <si>
    <t>12            2019 г.</t>
  </si>
  <si>
    <t>Средства резервного фонда, аренды 2020г.</t>
  </si>
  <si>
    <t>Договор 18/07-20 от 01.06.2020</t>
  </si>
  <si>
    <t>Договор 7/20 от 13.08.2020</t>
  </si>
  <si>
    <t xml:space="preserve">Счет-договор №64 от 15.02.2021 +транспортировка </t>
  </si>
  <si>
    <t>Договор 6/21 от 23.06.2021</t>
  </si>
  <si>
    <t>Снятие средств (асфальтирование)</t>
  </si>
  <si>
    <t>Снятие средств Почтовые ящики)</t>
  </si>
  <si>
    <t>Договор 9К26/2020 от 01.06.2020 Максима</t>
  </si>
  <si>
    <t>Договор 29/2020 от 24.06.2021 Орион с 01.08.21</t>
  </si>
  <si>
    <t>Договор 01-33-58-19-21 от 20.12.21 МП ГТС с 01.12.21</t>
  </si>
  <si>
    <t>Снятие средств (покраска наружных балконных ограждений и ограждений крыльца)</t>
  </si>
  <si>
    <t>Снятие средств (замена выпуска канализации дома, часть канализации в подвале, с механизмами)</t>
  </si>
  <si>
    <t>Снятие средств (ремонт кровли козырька и потолок лодждии 13 эт.)</t>
  </si>
  <si>
    <r>
      <t>Договор 6/22 от 27.05.</t>
    </r>
    <r>
      <rPr>
        <sz val="11"/>
        <color rgb="FFFF0000"/>
        <rFont val="Calibri"/>
        <family val="2"/>
        <charset val="204"/>
        <scheme val="minor"/>
      </rPr>
      <t>2022</t>
    </r>
  </si>
  <si>
    <t>Снятие средств (ремонт тамбура и лифтовой площадки 1 эт.)</t>
  </si>
  <si>
    <r>
      <t>Договор 08/23 от 04.04.</t>
    </r>
    <r>
      <rPr>
        <sz val="11"/>
        <color rgb="FFFF0000"/>
        <rFont val="Calibri"/>
        <family val="2"/>
        <charset val="204"/>
        <scheme val="minor"/>
      </rPr>
      <t>2023</t>
    </r>
  </si>
  <si>
    <t>Снятие средств (ремонт кабельных лотков, замена прибора отопления 1 эт.)</t>
  </si>
  <si>
    <t>Калькуляция   .04.2023.</t>
  </si>
  <si>
    <t>Снятие средств (ремонт тамбура и лестничной площадки с заменой тамбурной двери незадымляйки.)</t>
  </si>
  <si>
    <t>Договор 14/23 от 15.05.2023</t>
  </si>
  <si>
    <t>Снятие средств (ремонт в собачниках, замена шаровых)</t>
  </si>
  <si>
    <t>Счет, товарная №279 от 05.10.2023  70% от общей суммы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</si>
</sst>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ill="1"/>
    <xf numFmtId="0" fontId="6" fillId="0" borderId="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" xfId="0" applyFont="1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12" xfId="0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3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5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8"/>
  <sheetViews>
    <sheetView tabSelected="1" topLeftCell="AN22" workbookViewId="0">
      <selection activeCell="M29" sqref="M29"/>
    </sheetView>
  </sheetViews>
  <sheetFormatPr defaultRowHeight="15" x14ac:dyDescent="0.25"/>
  <cols>
    <col min="1" max="1" width="19.28515625" style="7" customWidth="1"/>
    <col min="2" max="2" width="16.140625" style="7" customWidth="1"/>
    <col min="3" max="3" width="15.85546875" style="7" customWidth="1"/>
    <col min="4" max="4" width="14.85546875" style="7" customWidth="1"/>
    <col min="5" max="9" width="9.140625" style="7" customWidth="1"/>
    <col min="10" max="10" width="9.28515625" style="7" customWidth="1"/>
    <col min="11" max="11" width="10.7109375" style="7" customWidth="1"/>
    <col min="12" max="12" width="10.42578125" style="7" customWidth="1"/>
    <col min="13" max="13" width="11.85546875" style="7" customWidth="1"/>
    <col min="14" max="14" width="15.28515625" style="7" customWidth="1"/>
    <col min="15" max="15" width="12" style="7" customWidth="1"/>
    <col min="16" max="26" width="15.140625" style="7" customWidth="1"/>
    <col min="27" max="53" width="15.5703125" style="7" customWidth="1"/>
    <col min="54" max="54" width="20.7109375" style="7" customWidth="1"/>
    <col min="55" max="55" width="9.140625" style="7"/>
    <col min="56" max="56" width="9.85546875" style="7" bestFit="1" customWidth="1"/>
    <col min="57" max="16384" width="9.140625" style="7"/>
  </cols>
  <sheetData>
    <row r="1" spans="1:55" ht="15.75" thickBot="1" x14ac:dyDescent="0.3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</row>
    <row r="2" spans="1:55" ht="18.75" x14ac:dyDescent="0.25">
      <c r="A2" s="34" t="s">
        <v>0</v>
      </c>
      <c r="B2" s="36" t="s">
        <v>6</v>
      </c>
      <c r="C2" s="36" t="s">
        <v>8</v>
      </c>
      <c r="D2" s="38">
        <v>2020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42">
        <v>2021</v>
      </c>
      <c r="R2" s="43"/>
      <c r="S2" s="43"/>
      <c r="T2" s="44"/>
      <c r="U2" s="44"/>
      <c r="V2" s="44"/>
      <c r="W2" s="44"/>
      <c r="X2" s="44"/>
      <c r="Y2" s="44"/>
      <c r="Z2" s="44"/>
      <c r="AA2" s="44"/>
      <c r="AB2" s="45"/>
      <c r="AC2" s="39">
        <v>2022</v>
      </c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0" t="s">
        <v>7</v>
      </c>
    </row>
    <row r="3" spans="1:55" s="12" customFormat="1" ht="78" customHeight="1" thickBot="1" x14ac:dyDescent="0.3">
      <c r="A3" s="35"/>
      <c r="B3" s="37"/>
      <c r="C3" s="37"/>
      <c r="D3" s="2" t="s">
        <v>10</v>
      </c>
      <c r="E3" s="2">
        <v>1</v>
      </c>
      <c r="F3" s="2">
        <v>2</v>
      </c>
      <c r="G3" s="2">
        <v>3</v>
      </c>
      <c r="H3" s="2">
        <v>4</v>
      </c>
      <c r="I3" s="2">
        <v>5</v>
      </c>
      <c r="J3" s="2">
        <v>6</v>
      </c>
      <c r="K3" s="2">
        <v>7</v>
      </c>
      <c r="L3" s="2">
        <v>8</v>
      </c>
      <c r="M3" s="2">
        <v>9</v>
      </c>
      <c r="N3" s="2">
        <v>10</v>
      </c>
      <c r="O3" s="2">
        <v>11</v>
      </c>
      <c r="P3" s="9">
        <v>12</v>
      </c>
      <c r="Q3" s="10">
        <v>1</v>
      </c>
      <c r="R3" s="11">
        <v>2</v>
      </c>
      <c r="S3" s="11">
        <v>3</v>
      </c>
      <c r="T3" s="11">
        <v>4</v>
      </c>
      <c r="U3" s="11">
        <v>5</v>
      </c>
      <c r="V3" s="11">
        <v>6</v>
      </c>
      <c r="W3" s="11">
        <v>7</v>
      </c>
      <c r="X3" s="11">
        <v>8</v>
      </c>
      <c r="Y3" s="11">
        <v>9</v>
      </c>
      <c r="Z3" s="11">
        <v>10</v>
      </c>
      <c r="AA3" s="11">
        <v>11</v>
      </c>
      <c r="AB3" s="11">
        <v>12</v>
      </c>
      <c r="AC3" s="11">
        <v>1</v>
      </c>
      <c r="AD3" s="11">
        <v>2</v>
      </c>
      <c r="AE3" s="11">
        <v>3</v>
      </c>
      <c r="AF3" s="11">
        <v>4</v>
      </c>
      <c r="AG3" s="11">
        <v>5</v>
      </c>
      <c r="AH3" s="11">
        <v>6</v>
      </c>
      <c r="AI3" s="11">
        <v>7</v>
      </c>
      <c r="AJ3" s="11">
        <v>8</v>
      </c>
      <c r="AK3" s="11">
        <v>9</v>
      </c>
      <c r="AL3" s="11">
        <v>10</v>
      </c>
      <c r="AM3" s="11">
        <v>11</v>
      </c>
      <c r="AN3" s="11">
        <v>12</v>
      </c>
      <c r="AO3" s="11">
        <v>1</v>
      </c>
      <c r="AP3" s="11">
        <v>2</v>
      </c>
      <c r="AQ3" s="11">
        <v>3</v>
      </c>
      <c r="AR3" s="11">
        <v>4</v>
      </c>
      <c r="AS3" s="11">
        <v>5</v>
      </c>
      <c r="AT3" s="11">
        <v>6</v>
      </c>
      <c r="AU3" s="11">
        <v>7</v>
      </c>
      <c r="AV3" s="11">
        <v>8</v>
      </c>
      <c r="AW3" s="11">
        <v>9</v>
      </c>
      <c r="AX3" s="11">
        <v>10</v>
      </c>
      <c r="AY3" s="11">
        <v>11</v>
      </c>
      <c r="AZ3" s="11">
        <v>12</v>
      </c>
      <c r="BA3" s="11">
        <v>1</v>
      </c>
      <c r="BB3" s="41"/>
    </row>
    <row r="4" spans="1:55" ht="18.75" x14ac:dyDescent="0.3">
      <c r="A4" s="13" t="s">
        <v>5</v>
      </c>
      <c r="B4" s="14">
        <v>4323.3999999999996</v>
      </c>
      <c r="C4" s="14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7">
        <f>SUM(D4:P4)</f>
        <v>0</v>
      </c>
    </row>
    <row r="5" spans="1:55" ht="18.75" x14ac:dyDescent="0.25">
      <c r="A5" s="28" t="s">
        <v>1</v>
      </c>
      <c r="B5" s="29"/>
      <c r="C5" s="17">
        <v>5.5</v>
      </c>
      <c r="D5" s="18"/>
      <c r="E5" s="18"/>
      <c r="F5" s="18"/>
      <c r="G5" s="18"/>
      <c r="H5" s="18"/>
      <c r="I5" s="18">
        <f>B4*C5</f>
        <v>23778.699999999997</v>
      </c>
      <c r="J5" s="18">
        <f>C5*B4</f>
        <v>23778.699999999997</v>
      </c>
      <c r="K5" s="18">
        <f>C5*B4</f>
        <v>23778.699999999997</v>
      </c>
      <c r="L5" s="18">
        <f>C5*B4</f>
        <v>23778.699999999997</v>
      </c>
      <c r="M5" s="18">
        <v>23778.7</v>
      </c>
      <c r="N5" s="18">
        <v>23778.7</v>
      </c>
      <c r="O5" s="18">
        <v>23778.7</v>
      </c>
      <c r="P5" s="18">
        <v>23778.7</v>
      </c>
      <c r="Q5" s="18">
        <v>23778.7</v>
      </c>
      <c r="R5" s="18">
        <v>23778.7</v>
      </c>
      <c r="S5" s="18">
        <v>23778.7</v>
      </c>
      <c r="T5" s="18">
        <v>23778.7</v>
      </c>
      <c r="U5" s="18">
        <v>23778.7</v>
      </c>
      <c r="V5" s="18">
        <v>23778.7</v>
      </c>
      <c r="W5" s="18">
        <v>23778.7</v>
      </c>
      <c r="X5" s="18">
        <v>23778.7</v>
      </c>
      <c r="Y5" s="18">
        <v>23778.7</v>
      </c>
      <c r="Z5" s="18">
        <v>23778.7</v>
      </c>
      <c r="AA5" s="18">
        <v>23778.7</v>
      </c>
      <c r="AB5" s="18">
        <v>23778.7</v>
      </c>
      <c r="AC5" s="18">
        <v>23778.7</v>
      </c>
      <c r="AD5" s="18">
        <v>23778.7</v>
      </c>
      <c r="AE5" s="18">
        <v>23778.7</v>
      </c>
      <c r="AF5" s="18">
        <v>23778.7</v>
      </c>
      <c r="AG5" s="18">
        <v>23778.7</v>
      </c>
      <c r="AH5" s="18">
        <v>23778.7</v>
      </c>
      <c r="AI5" s="18">
        <v>23778.7</v>
      </c>
      <c r="AJ5" s="18">
        <v>23778.7</v>
      </c>
      <c r="AK5" s="18">
        <v>23778.7</v>
      </c>
      <c r="AL5" s="18">
        <v>23778.7</v>
      </c>
      <c r="AM5" s="18">
        <v>23778.7</v>
      </c>
      <c r="AN5" s="18">
        <v>23778.7</v>
      </c>
      <c r="AO5" s="18">
        <v>23778.7</v>
      </c>
      <c r="AP5" s="18">
        <v>23778.7</v>
      </c>
      <c r="AQ5" s="18">
        <v>23778.7</v>
      </c>
      <c r="AR5" s="18">
        <v>23778.7</v>
      </c>
      <c r="AS5" s="18">
        <v>23778.7</v>
      </c>
      <c r="AT5" s="18">
        <v>23778.7</v>
      </c>
      <c r="AU5" s="18">
        <v>23778.7</v>
      </c>
      <c r="AV5" s="18">
        <v>23778.7</v>
      </c>
      <c r="AW5" s="18">
        <v>23778.7</v>
      </c>
      <c r="AX5" s="18">
        <v>23778.7</v>
      </c>
      <c r="AY5" s="18">
        <v>23778.7</v>
      </c>
      <c r="AZ5" s="18">
        <v>23778.7</v>
      </c>
      <c r="BA5" s="18"/>
      <c r="BB5" s="6">
        <f t="shared" ref="BB5:BB17" si="0">SUM(I5:BA5)</f>
        <v>1046262.7999999991</v>
      </c>
    </row>
    <row r="6" spans="1:55" ht="60" x14ac:dyDescent="0.25">
      <c r="A6" s="28" t="s">
        <v>2</v>
      </c>
      <c r="B6" s="20" t="s">
        <v>18</v>
      </c>
      <c r="C6" s="17">
        <v>432.34</v>
      </c>
      <c r="D6" s="18"/>
      <c r="E6" s="18"/>
      <c r="F6" s="18"/>
      <c r="G6" s="18"/>
      <c r="H6" s="18"/>
      <c r="I6" s="18"/>
      <c r="J6" s="18"/>
      <c r="K6" s="18">
        <v>345.87</v>
      </c>
      <c r="L6" s="18">
        <v>345.87</v>
      </c>
      <c r="M6" s="18">
        <v>345.87</v>
      </c>
      <c r="N6" s="18">
        <v>345.87</v>
      </c>
      <c r="O6" s="18">
        <v>345.87</v>
      </c>
      <c r="P6" s="18">
        <v>345.87</v>
      </c>
      <c r="Q6" s="18">
        <v>345.87</v>
      </c>
      <c r="R6" s="18">
        <v>345.87</v>
      </c>
      <c r="S6" s="18">
        <v>345.87</v>
      </c>
      <c r="T6" s="18">
        <v>345.87</v>
      </c>
      <c r="U6" s="18">
        <v>345.87</v>
      </c>
      <c r="V6" s="18">
        <v>345.87</v>
      </c>
      <c r="W6" s="18">
        <v>345.87</v>
      </c>
      <c r="X6" s="18">
        <v>345.87</v>
      </c>
      <c r="Y6" s="18">
        <v>345.87</v>
      </c>
      <c r="Z6" s="18">
        <v>345.87</v>
      </c>
      <c r="AA6" s="18">
        <v>345.87</v>
      </c>
      <c r="AB6" s="18">
        <v>345.87</v>
      </c>
      <c r="AC6" s="18">
        <v>345.87</v>
      </c>
      <c r="AD6" s="18">
        <v>345.87</v>
      </c>
      <c r="AE6" s="18">
        <v>345.87</v>
      </c>
      <c r="AF6" s="18">
        <v>345.87</v>
      </c>
      <c r="AG6" s="18">
        <v>345.87</v>
      </c>
      <c r="AH6" s="18">
        <v>345.87</v>
      </c>
      <c r="AI6" s="18">
        <v>345.87</v>
      </c>
      <c r="AJ6" s="18">
        <v>345.87</v>
      </c>
      <c r="AK6" s="18">
        <v>345.87</v>
      </c>
      <c r="AL6" s="18">
        <v>345.87</v>
      </c>
      <c r="AM6" s="18">
        <v>345.87</v>
      </c>
      <c r="AN6" s="18">
        <v>345.87</v>
      </c>
      <c r="AO6" s="18">
        <v>345.87</v>
      </c>
      <c r="AP6" s="18">
        <v>345.87</v>
      </c>
      <c r="AQ6" s="18">
        <v>345.87</v>
      </c>
      <c r="AR6" s="18">
        <v>345.87</v>
      </c>
      <c r="AS6" s="18">
        <v>345.87</v>
      </c>
      <c r="AT6" s="18">
        <v>345.87</v>
      </c>
      <c r="AU6" s="18">
        <v>345.87</v>
      </c>
      <c r="AV6" s="18">
        <v>345.87</v>
      </c>
      <c r="AW6" s="18">
        <v>345.87</v>
      </c>
      <c r="AX6" s="18">
        <v>345.87</v>
      </c>
      <c r="AY6" s="18">
        <v>345.87</v>
      </c>
      <c r="AZ6" s="18">
        <v>345.87</v>
      </c>
      <c r="BA6" s="18"/>
      <c r="BB6" s="6">
        <f t="shared" si="0"/>
        <v>14526.540000000014</v>
      </c>
    </row>
    <row r="7" spans="1:55" ht="49.5" customHeight="1" x14ac:dyDescent="0.25">
      <c r="A7" s="15" t="s">
        <v>3</v>
      </c>
      <c r="B7" s="20" t="s">
        <v>19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>
        <v>345.87</v>
      </c>
      <c r="Y7" s="18">
        <v>345.87</v>
      </c>
      <c r="Z7" s="18">
        <v>345.87</v>
      </c>
      <c r="AA7" s="18">
        <v>345.87</v>
      </c>
      <c r="AB7" s="18">
        <v>345.87</v>
      </c>
      <c r="AC7" s="18">
        <v>345.87</v>
      </c>
      <c r="AD7" s="18">
        <v>345.87</v>
      </c>
      <c r="AE7" s="18">
        <v>345.87</v>
      </c>
      <c r="AF7" s="18">
        <v>345.87</v>
      </c>
      <c r="AG7" s="18">
        <v>345.87</v>
      </c>
      <c r="AH7" s="18">
        <v>345.87</v>
      </c>
      <c r="AI7" s="18">
        <v>345.87</v>
      </c>
      <c r="AJ7" s="18">
        <v>345.87</v>
      </c>
      <c r="AK7" s="18">
        <v>345.87</v>
      </c>
      <c r="AL7" s="18">
        <v>345.87</v>
      </c>
      <c r="AM7" s="18">
        <v>345.87</v>
      </c>
      <c r="AN7" s="18">
        <v>345.87</v>
      </c>
      <c r="AO7" s="18">
        <v>345.87</v>
      </c>
      <c r="AP7" s="18">
        <v>345.87</v>
      </c>
      <c r="AQ7" s="18">
        <v>345.87</v>
      </c>
      <c r="AR7" s="18">
        <v>345.87</v>
      </c>
      <c r="AS7" s="18">
        <v>345.87</v>
      </c>
      <c r="AT7" s="18">
        <v>345.87</v>
      </c>
      <c r="AU7" s="18">
        <v>345.87</v>
      </c>
      <c r="AV7" s="18">
        <v>345.87</v>
      </c>
      <c r="AW7" s="18">
        <v>345.87</v>
      </c>
      <c r="AX7" s="18">
        <v>345.87</v>
      </c>
      <c r="AY7" s="18">
        <v>345.87</v>
      </c>
      <c r="AZ7" s="18">
        <v>345.87</v>
      </c>
      <c r="BA7" s="18"/>
      <c r="BB7" s="6">
        <f t="shared" si="0"/>
        <v>10030.230000000003</v>
      </c>
    </row>
    <row r="8" spans="1:55" ht="60" x14ac:dyDescent="0.25">
      <c r="A8" s="15" t="s">
        <v>4</v>
      </c>
      <c r="B8" s="20" t="s">
        <v>20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>
        <v>345.87</v>
      </c>
      <c r="AC8" s="18">
        <v>345.87</v>
      </c>
      <c r="AD8" s="18">
        <v>345.87</v>
      </c>
      <c r="AE8" s="18">
        <v>345.87</v>
      </c>
      <c r="AF8" s="18">
        <v>345.87</v>
      </c>
      <c r="AG8" s="18">
        <v>345.87</v>
      </c>
      <c r="AH8" s="18">
        <v>345.87</v>
      </c>
      <c r="AI8" s="18">
        <v>345.87</v>
      </c>
      <c r="AJ8" s="18">
        <v>345.87</v>
      </c>
      <c r="AK8" s="18">
        <v>345.87</v>
      </c>
      <c r="AL8" s="18">
        <v>345.87</v>
      </c>
      <c r="AM8" s="18">
        <v>345.87</v>
      </c>
      <c r="AN8" s="18">
        <v>345.87</v>
      </c>
      <c r="AO8" s="18">
        <v>345.87</v>
      </c>
      <c r="AP8" s="18">
        <v>345.87</v>
      </c>
      <c r="AQ8" s="18">
        <v>345.87</v>
      </c>
      <c r="AR8" s="18">
        <v>345.87</v>
      </c>
      <c r="AS8" s="18">
        <v>345.87</v>
      </c>
      <c r="AT8" s="18">
        <v>345.87</v>
      </c>
      <c r="AU8" s="18">
        <v>345.87</v>
      </c>
      <c r="AV8" s="18">
        <v>345.87</v>
      </c>
      <c r="AW8" s="18">
        <v>345.87</v>
      </c>
      <c r="AX8" s="18">
        <v>345.87</v>
      </c>
      <c r="AY8" s="18">
        <v>345.87</v>
      </c>
      <c r="AZ8" s="18">
        <v>345.87</v>
      </c>
      <c r="BA8" s="18"/>
      <c r="BB8" s="6">
        <f t="shared" si="0"/>
        <v>8646.75</v>
      </c>
    </row>
    <row r="9" spans="1:55" ht="79.5" customHeight="1" x14ac:dyDescent="0.25">
      <c r="A9" s="1" t="s">
        <v>31</v>
      </c>
      <c r="B9" s="20" t="s">
        <v>32</v>
      </c>
      <c r="C9" s="8">
        <v>105174.22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>
        <v>0</v>
      </c>
      <c r="AS9" s="21">
        <v>0</v>
      </c>
      <c r="AT9" s="21"/>
      <c r="AU9" s="21"/>
      <c r="AV9" s="21"/>
      <c r="AW9" s="21"/>
      <c r="AX9" s="21">
        <v>105174.22</v>
      </c>
      <c r="AY9" s="21"/>
      <c r="AZ9" s="21"/>
      <c r="BA9" s="21"/>
      <c r="BB9" s="6">
        <f t="shared" si="0"/>
        <v>105174.22</v>
      </c>
    </row>
    <row r="10" spans="1:55" ht="79.5" customHeight="1" x14ac:dyDescent="0.25">
      <c r="A10" s="1" t="s">
        <v>27</v>
      </c>
      <c r="B10" s="20" t="s">
        <v>28</v>
      </c>
      <c r="C10" s="8">
        <v>21687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>
        <v>21687</v>
      </c>
      <c r="AR10" s="21">
        <v>0</v>
      </c>
      <c r="AS10" s="21">
        <v>0</v>
      </c>
      <c r="AT10" s="21"/>
      <c r="AU10" s="21"/>
      <c r="AV10" s="21"/>
      <c r="AW10" s="21"/>
      <c r="AX10" s="21"/>
      <c r="AY10" s="21"/>
      <c r="AZ10" s="21"/>
      <c r="BA10" s="21"/>
      <c r="BB10" s="6">
        <f t="shared" si="0"/>
        <v>21687</v>
      </c>
    </row>
    <row r="11" spans="1:55" ht="111.75" customHeight="1" x14ac:dyDescent="0.25">
      <c r="A11" s="1" t="s">
        <v>29</v>
      </c>
      <c r="B11" s="20" t="s">
        <v>30</v>
      </c>
      <c r="C11" s="8">
        <v>160050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>
        <v>0</v>
      </c>
      <c r="AR11" s="21"/>
      <c r="AS11" s="21">
        <v>53000</v>
      </c>
      <c r="AT11" s="21">
        <v>107050</v>
      </c>
      <c r="AU11" s="21"/>
      <c r="AV11" s="21"/>
      <c r="AW11" s="21"/>
      <c r="AX11" s="21"/>
      <c r="AY11" s="21"/>
      <c r="AZ11" s="21"/>
      <c r="BA11" s="21"/>
      <c r="BB11" s="6">
        <f t="shared" si="0"/>
        <v>160050</v>
      </c>
    </row>
    <row r="12" spans="1:55" ht="66.75" customHeight="1" x14ac:dyDescent="0.25">
      <c r="A12" s="1" t="s">
        <v>25</v>
      </c>
      <c r="B12" s="20" t="s">
        <v>26</v>
      </c>
      <c r="C12" s="8">
        <v>177135.5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>
        <v>56000</v>
      </c>
      <c r="AS12" s="21">
        <v>112135.5</v>
      </c>
      <c r="AT12" s="21"/>
      <c r="AU12" s="21">
        <v>9000</v>
      </c>
      <c r="AV12" s="21"/>
      <c r="AW12" s="21"/>
      <c r="AX12" s="21"/>
      <c r="AY12" s="21"/>
      <c r="AZ12" s="21"/>
      <c r="BA12" s="21"/>
      <c r="BB12" s="6">
        <f t="shared" si="0"/>
        <v>177135.5</v>
      </c>
    </row>
    <row r="13" spans="1:55" ht="66.75" customHeight="1" x14ac:dyDescent="0.25">
      <c r="A13" s="1" t="s">
        <v>23</v>
      </c>
      <c r="B13" s="20" t="s">
        <v>24</v>
      </c>
      <c r="C13" s="8">
        <v>134654.79999999999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>
        <v>134654.79999999999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6">
        <f t="shared" si="0"/>
        <v>134654.79999999999</v>
      </c>
    </row>
    <row r="14" spans="1:55" ht="51" customHeight="1" x14ac:dyDescent="0.25">
      <c r="A14" s="1" t="s">
        <v>16</v>
      </c>
      <c r="B14" s="20" t="s">
        <v>15</v>
      </c>
      <c r="C14" s="8">
        <v>178739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21"/>
      <c r="R14" s="21"/>
      <c r="S14" s="21"/>
      <c r="T14" s="21"/>
      <c r="U14" s="21"/>
      <c r="V14" s="21">
        <v>41715</v>
      </c>
      <c r="W14" s="21">
        <v>0</v>
      </c>
      <c r="X14" s="21"/>
      <c r="Y14" s="21">
        <v>80000</v>
      </c>
      <c r="Z14" s="21">
        <v>57024</v>
      </c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6">
        <f t="shared" si="0"/>
        <v>178739</v>
      </c>
    </row>
    <row r="15" spans="1:55" ht="75" x14ac:dyDescent="0.25">
      <c r="A15" s="1" t="s">
        <v>17</v>
      </c>
      <c r="B15" s="20" t="s">
        <v>14</v>
      </c>
      <c r="C15" s="8">
        <v>43260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21"/>
      <c r="R15" s="21">
        <v>42110</v>
      </c>
      <c r="S15" s="21">
        <v>1150</v>
      </c>
      <c r="T15" s="21"/>
      <c r="U15" s="21"/>
      <c r="V15" s="19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6">
        <f t="shared" si="0"/>
        <v>43260</v>
      </c>
    </row>
    <row r="16" spans="1:55" ht="105.75" customHeight="1" x14ac:dyDescent="0.25">
      <c r="A16" s="1" t="s">
        <v>21</v>
      </c>
      <c r="B16" s="20" t="s">
        <v>13</v>
      </c>
      <c r="C16" s="8">
        <v>69719.97</v>
      </c>
      <c r="D16" s="18"/>
      <c r="E16" s="18"/>
      <c r="F16" s="18"/>
      <c r="G16" s="18"/>
      <c r="H16" s="18"/>
      <c r="I16" s="18"/>
      <c r="J16" s="18"/>
      <c r="K16" s="18"/>
      <c r="L16" s="18"/>
      <c r="M16" s="18">
        <v>20000</v>
      </c>
      <c r="N16" s="18"/>
      <c r="O16" s="18">
        <v>49719.97</v>
      </c>
      <c r="P16" s="18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6">
        <f t="shared" si="0"/>
        <v>69719.97</v>
      </c>
      <c r="BC16" s="30"/>
    </row>
    <row r="17" spans="1:54" ht="87.75" customHeight="1" x14ac:dyDescent="0.25">
      <c r="A17" s="1" t="s">
        <v>22</v>
      </c>
      <c r="B17" s="2" t="s">
        <v>12</v>
      </c>
      <c r="C17" s="3">
        <v>65499</v>
      </c>
      <c r="D17" s="4"/>
      <c r="E17" s="4"/>
      <c r="F17" s="4"/>
      <c r="G17" s="4"/>
      <c r="H17" s="4"/>
      <c r="I17" s="4"/>
      <c r="J17" s="4">
        <v>10000</v>
      </c>
      <c r="K17" s="4"/>
      <c r="L17" s="4"/>
      <c r="M17" s="4"/>
      <c r="N17" s="4"/>
      <c r="O17" s="4"/>
      <c r="P17" s="4">
        <v>55499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6">
        <f t="shared" si="0"/>
        <v>65499</v>
      </c>
    </row>
    <row r="18" spans="1:54" ht="21" customHeight="1" thickBot="1" x14ac:dyDescent="0.3">
      <c r="A18" s="22" t="s">
        <v>9</v>
      </c>
      <c r="B18" s="31"/>
      <c r="C18" s="23">
        <f>C16+C17+C15+C14</f>
        <v>357217.97</v>
      </c>
      <c r="D18" s="24">
        <f t="shared" ref="D18:I18" si="1">D5+D6+D14+D16+D17</f>
        <v>0</v>
      </c>
      <c r="E18" s="24">
        <f t="shared" si="1"/>
        <v>0</v>
      </c>
      <c r="F18" s="24">
        <f t="shared" si="1"/>
        <v>0</v>
      </c>
      <c r="G18" s="24">
        <f t="shared" si="1"/>
        <v>0</v>
      </c>
      <c r="H18" s="24">
        <f t="shared" si="1"/>
        <v>0</v>
      </c>
      <c r="I18" s="24">
        <f t="shared" si="1"/>
        <v>23778.699999999997</v>
      </c>
      <c r="J18" s="24">
        <f>J5+J6+J14+J16-J17</f>
        <v>13778.699999999997</v>
      </c>
      <c r="K18" s="24">
        <f>K5+K6+K14+K16-K17</f>
        <v>24124.569999999996</v>
      </c>
      <c r="L18" s="24">
        <f>L5+L6+L14+L16-L17</f>
        <v>24124.569999999996</v>
      </c>
      <c r="M18" s="24">
        <f>M5+M6+M14-M16-M17</f>
        <v>4124.57</v>
      </c>
      <c r="N18" s="24">
        <f>N5+N6+N14-N16-N17</f>
        <v>24124.57</v>
      </c>
      <c r="O18" s="24">
        <f>O5+O6+O14-O16-O17</f>
        <v>-25595.4</v>
      </c>
      <c r="P18" s="24">
        <f>P5+P6+P14+P16-P17</f>
        <v>-31374.43</v>
      </c>
      <c r="Q18" s="24">
        <f>Q5+Q6+Q14+Q16-Q17</f>
        <v>24124.57</v>
      </c>
      <c r="R18" s="24">
        <f>R5+R6+R14+R16-R17-R15</f>
        <v>-17985.43</v>
      </c>
      <c r="S18" s="24">
        <f>S5+S6+S14+S16-S17-S15</f>
        <v>22974.57</v>
      </c>
      <c r="T18" s="24">
        <f>T5+T6+T14+T16-T17-T15</f>
        <v>24124.57</v>
      </c>
      <c r="U18" s="24">
        <f>U5+U6-U14+U16-U17-U15</f>
        <v>24124.57</v>
      </c>
      <c r="V18" s="24">
        <f>V5+V6-V14+V16-V17-V15</f>
        <v>-17590.43</v>
      </c>
      <c r="W18" s="24">
        <f>W5+W6-W14+W16-W17-W15</f>
        <v>24124.57</v>
      </c>
      <c r="X18" s="24">
        <f>X5+X6-X14+X16-X17-X15+X7</f>
        <v>24470.44</v>
      </c>
      <c r="Y18" s="24">
        <f>Y5+Y6-Y14+Y16-Y17-Y15+Y7</f>
        <v>-55529.56</v>
      </c>
      <c r="Z18" s="24">
        <f>Z5+Z6-Z14+Z16-Z17-Z15+Z7</f>
        <v>-32553.56</v>
      </c>
      <c r="AA18" s="24">
        <f>AA5+AA6-AA14+AA16-AA17-AA15+AA7</f>
        <v>24470.44</v>
      </c>
      <c r="AB18" s="24">
        <f>AB5+AB6-AB14+AB16-AB17-AB15+AB7+AB8</f>
        <v>24816.309999999998</v>
      </c>
      <c r="AC18" s="24">
        <f>AC5+AC6-AC14+AC16-AC17-AC15+AC7+AC8</f>
        <v>24816.309999999998</v>
      </c>
      <c r="AD18" s="24">
        <f>AD5+AD6-AD14+AD16-AD17-AD15+AD7+AD8</f>
        <v>24816.309999999998</v>
      </c>
      <c r="AE18" s="24">
        <f>AE5+AE6-AE14+AE16-AE17-AE15+AE7+AE8</f>
        <v>24816.309999999998</v>
      </c>
      <c r="AF18" s="24">
        <f>AF5+AF6-AF14+AF16-AF17-AF15+AF7+AF8</f>
        <v>24816.309999999998</v>
      </c>
      <c r="AG18" s="24">
        <f t="shared" ref="AG18:AP18" si="2">AG5+AG6-AG14+AG16-AG17-AG15+AG7+AG8-AG13</f>
        <v>-109838.48999999999</v>
      </c>
      <c r="AH18" s="24">
        <f t="shared" si="2"/>
        <v>24816.309999999998</v>
      </c>
      <c r="AI18" s="24">
        <f t="shared" si="2"/>
        <v>24816.309999999998</v>
      </c>
      <c r="AJ18" s="24">
        <f t="shared" si="2"/>
        <v>24816.309999999998</v>
      </c>
      <c r="AK18" s="24">
        <f t="shared" si="2"/>
        <v>24816.309999999998</v>
      </c>
      <c r="AL18" s="24">
        <f t="shared" si="2"/>
        <v>24816.309999999998</v>
      </c>
      <c r="AM18" s="24">
        <f t="shared" si="2"/>
        <v>24816.309999999998</v>
      </c>
      <c r="AN18" s="24">
        <f t="shared" si="2"/>
        <v>24816.309999999998</v>
      </c>
      <c r="AO18" s="24">
        <f t="shared" si="2"/>
        <v>24816.309999999998</v>
      </c>
      <c r="AP18" s="24">
        <f t="shared" si="2"/>
        <v>24816.309999999998</v>
      </c>
      <c r="AQ18" s="24">
        <f>AQ5+AQ6-AQ14+AQ16-AQ17-AQ15+AQ7+AQ8-AQ13-AQ12-AQ10</f>
        <v>3129.3099999999977</v>
      </c>
      <c r="AR18" s="24">
        <f>AR5+AR6-AR14+AR16-AR17-AR15+AR7+AR8-AR13-AR12-AR10</f>
        <v>-31183.690000000002</v>
      </c>
      <c r="AS18" s="24">
        <f t="shared" ref="AS18:AW18" si="3">AS5+AS6-AS14+AS16-AS17-AS15+AS7+AS8-AS13-AS12-AS10-AS11</f>
        <v>-140319.19</v>
      </c>
      <c r="AT18" s="24">
        <f t="shared" si="3"/>
        <v>-82233.69</v>
      </c>
      <c r="AU18" s="24">
        <f t="shared" si="3"/>
        <v>15816.309999999998</v>
      </c>
      <c r="AV18" s="24">
        <f t="shared" si="3"/>
        <v>24816.309999999998</v>
      </c>
      <c r="AW18" s="24">
        <f t="shared" si="3"/>
        <v>24816.309999999998</v>
      </c>
      <c r="AX18" s="24">
        <f>AX5+AX6-AX14+AX16-AX17-AX15+AX7+AX8-AX13-AX12-AX10-AX11-AX9</f>
        <v>-80357.91</v>
      </c>
      <c r="AY18" s="24">
        <f>AY5+AY6-AY14+AY16-AY17-AY15+AY7+AY8-AY13-AY12-AY10-AY11-AY9</f>
        <v>24816.309999999998</v>
      </c>
      <c r="AZ18" s="24">
        <f>AZ5+AZ6-AZ14+AZ16-AZ17-AZ15+AZ7+AZ8-AZ13-AZ12-AZ10-AZ11-AZ9</f>
        <v>24816.309999999998</v>
      </c>
      <c r="BA18" s="24">
        <f>BA5+BA6-BA14+BA16-BA17-BA15+BA7+BA8-BA13-BA12-BA10-BA11-BA9</f>
        <v>0</v>
      </c>
      <c r="BB18" s="32">
        <f>BB5+BB6+BB7+BB8-BB14-BB16-BB17-BB15-BB13-BB12-BB10-BB11-BB9</f>
        <v>123546.82999999911</v>
      </c>
    </row>
  </sheetData>
  <mergeCells count="8">
    <mergeCell ref="A1:BB1"/>
    <mergeCell ref="A2:A3"/>
    <mergeCell ref="B2:B3"/>
    <mergeCell ref="C2:C3"/>
    <mergeCell ref="D2:P2"/>
    <mergeCell ref="BB2:BB3"/>
    <mergeCell ref="Q2:AB2"/>
    <mergeCell ref="AC2:BA2"/>
  </mergeCells>
  <pageMargins left="0" right="0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2024-02-06T03:15:22Z</dcterms:modified>
</cp:coreProperties>
</file>